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26" yWindow="0" windowWidth="19440" windowHeight="108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'Sheet1'!$A$1:$S$54</definedName>
  </definedNames>
  <calcPr fullCalcOnLoad="1"/>
</workbook>
</file>

<file path=xl/sharedStrings.xml><?xml version="1.0" encoding="utf-8"?>
<sst xmlns="http://schemas.openxmlformats.org/spreadsheetml/2006/main" count="56" uniqueCount="43">
  <si>
    <t>Downtown Minneapolis Neighborhood Association</t>
  </si>
  <si>
    <t>Year-to-date</t>
  </si>
  <si>
    <t>Annual</t>
  </si>
  <si>
    <t>Income</t>
  </si>
  <si>
    <t>Actual</t>
  </si>
  <si>
    <t>Budget</t>
  </si>
  <si>
    <t>Difference</t>
  </si>
  <si>
    <t>Other Income ***</t>
  </si>
  <si>
    <t xml:space="preserve">      Total Income</t>
  </si>
  <si>
    <t>Expenses</t>
  </si>
  <si>
    <t>Advertising and Marketing</t>
  </si>
  <si>
    <t>Bank Service Charges and Other Fees</t>
  </si>
  <si>
    <t>Insurance</t>
  </si>
  <si>
    <t>Office Supplies</t>
  </si>
  <si>
    <t>Professional Services</t>
  </si>
  <si>
    <t>Telephone</t>
  </si>
  <si>
    <t>Total Expenses</t>
  </si>
  <si>
    <t>Income less Expenses</t>
  </si>
  <si>
    <t>** NCEC Funding - Replaces the Citizen Participation / Community Development Block Grant program</t>
  </si>
  <si>
    <t>*** Other income - Donations, grants, etc…</t>
  </si>
  <si>
    <t>Rent (post office box)</t>
  </si>
  <si>
    <t>NCEC - Community Participation Program **</t>
  </si>
  <si>
    <t xml:space="preserve">Web Site </t>
  </si>
  <si>
    <t>Dues / Memberships</t>
  </si>
  <si>
    <t>NRP Phase II Projects</t>
  </si>
  <si>
    <t xml:space="preserve">     Accountant </t>
  </si>
  <si>
    <t>Other Services</t>
  </si>
  <si>
    <t>Communications and Outreach</t>
  </si>
  <si>
    <t>TOTAL NRP Phase II Project Income</t>
  </si>
  <si>
    <t>Total NRP Phase II Project Expenses</t>
  </si>
  <si>
    <t>NRP Program / Project Budget</t>
  </si>
  <si>
    <t>Remaining</t>
  </si>
  <si>
    <t>Outreach Events / Sponsorships</t>
  </si>
  <si>
    <t>Notes to the Financials</t>
  </si>
  <si>
    <t>General Operating and Program Budget</t>
  </si>
  <si>
    <t xml:space="preserve">F2017 Budget vs. Actual </t>
  </si>
  <si>
    <t xml:space="preserve">     Neighborhood / Finance Coordinator</t>
  </si>
  <si>
    <t>People Serving People</t>
  </si>
  <si>
    <t>Mill City Farmers Market</t>
  </si>
  <si>
    <t xml:space="preserve">    Outreach and Engagement Coordinator </t>
  </si>
  <si>
    <t>For period ending August 31, 2017</t>
  </si>
  <si>
    <t>Minneapolis Downtown Council - Tree Watering Project</t>
  </si>
  <si>
    <t>Cash in bank as of 8/31/2017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</si>
</sst>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1" applyNumberFormat="0" applyAlignment="0" applyProtection="0"/>
    <xf numFmtId="0" fontId="30" fillId="0" borderId="6" applyNumberFormat="0" applyFill="0" applyAlignment="0" applyProtection="0"/>
    <xf numFmtId="0" fontId="31" fillId="30" borderId="0" applyNumberFormat="0" applyBorder="0" applyAlignment="0" applyProtection="0"/>
    <xf numFmtId="0" fontId="1" fillId="31" borderId="7" applyNumberFormat="0" applyFont="0" applyAlignment="0" applyProtection="0"/>
    <xf numFmtId="0" fontId="32" fillId="26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2" fillId="0" borderId="0" xfId="0" applyFont="1" applyAlignment="1">
      <alignment/>
    </xf>
    <xf numFmtId="37" fontId="3" fillId="0" borderId="0" xfId="0" applyNumberFormat="1" applyFont="1" applyAlignment="1">
      <alignment/>
    </xf>
    <xf numFmtId="37" fontId="3" fillId="0" borderId="0" xfId="44" applyNumberFormat="1" applyFont="1" applyAlignment="1">
      <alignment/>
    </xf>
    <xf numFmtId="3" fontId="3" fillId="0" borderId="0" xfId="44" applyNumberFormat="1" applyFont="1" applyAlignment="1">
      <alignment/>
    </xf>
    <xf numFmtId="44" fontId="3" fillId="0" borderId="0" xfId="44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37" fontId="3" fillId="0" borderId="0" xfId="0" applyNumberFormat="1" applyFont="1" applyBorder="1" applyAlignment="1">
      <alignment/>
    </xf>
    <xf numFmtId="44" fontId="3" fillId="0" borderId="10" xfId="44" applyFont="1" applyBorder="1" applyAlignment="1">
      <alignment/>
    </xf>
    <xf numFmtId="37" fontId="2" fillId="0" borderId="10" xfId="0" applyNumberFormat="1" applyFont="1" applyBorder="1" applyAlignment="1">
      <alignment/>
    </xf>
    <xf numFmtId="37" fontId="2" fillId="0" borderId="0" xfId="0" applyNumberFormat="1" applyFont="1" applyAlignment="1">
      <alignment horizontal="center"/>
    </xf>
    <xf numFmtId="37" fontId="2" fillId="0" borderId="0" xfId="44" applyNumberFormat="1" applyFont="1" applyAlignment="1">
      <alignment horizontal="center"/>
    </xf>
    <xf numFmtId="3" fontId="2" fillId="0" borderId="0" xfId="44" applyNumberFormat="1" applyFont="1" applyAlignment="1">
      <alignment horizontal="center"/>
    </xf>
    <xf numFmtId="37" fontId="2" fillId="0" borderId="11" xfId="0" applyNumberFormat="1" applyFont="1" applyBorder="1" applyAlignment="1">
      <alignment horizontal="center"/>
    </xf>
    <xf numFmtId="44" fontId="2" fillId="0" borderId="12" xfId="44" applyFont="1" applyBorder="1" applyAlignment="1">
      <alignment horizontal="center"/>
    </xf>
    <xf numFmtId="37" fontId="2" fillId="0" borderId="13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 horizontal="center"/>
    </xf>
    <xf numFmtId="37" fontId="2" fillId="0" borderId="14" xfId="0" applyNumberFormat="1" applyFont="1" applyBorder="1" applyAlignment="1">
      <alignment horizontal="center"/>
    </xf>
    <xf numFmtId="44" fontId="2" fillId="0" borderId="15" xfId="44" applyFont="1" applyBorder="1" applyAlignment="1">
      <alignment horizontal="center"/>
    </xf>
    <xf numFmtId="164" fontId="2" fillId="0" borderId="0" xfId="0" applyNumberFormat="1" applyFont="1" applyAlignment="1">
      <alignment/>
    </xf>
    <xf numFmtId="164" fontId="2" fillId="0" borderId="0" xfId="0" applyNumberFormat="1" applyFont="1" applyBorder="1" applyAlignment="1">
      <alignment/>
    </xf>
    <xf numFmtId="44" fontId="3" fillId="0" borderId="16" xfId="44" applyFont="1" applyBorder="1" applyAlignment="1">
      <alignment/>
    </xf>
    <xf numFmtId="44" fontId="3" fillId="0" borderId="17" xfId="44" applyFont="1" applyBorder="1" applyAlignment="1">
      <alignment/>
    </xf>
    <xf numFmtId="44" fontId="3" fillId="0" borderId="15" xfId="44" applyFont="1" applyBorder="1" applyAlignment="1">
      <alignment/>
    </xf>
    <xf numFmtId="44" fontId="3" fillId="0" borderId="14" xfId="44" applyFont="1" applyBorder="1" applyAlignment="1">
      <alignment/>
    </xf>
    <xf numFmtId="44" fontId="3" fillId="0" borderId="18" xfId="44" applyFont="1" applyBorder="1" applyAlignment="1">
      <alignment/>
    </xf>
    <xf numFmtId="44" fontId="3" fillId="0" borderId="13" xfId="44" applyFont="1" applyBorder="1" applyAlignment="1">
      <alignment/>
    </xf>
    <xf numFmtId="44" fontId="3" fillId="0" borderId="12" xfId="44" applyFont="1" applyBorder="1" applyAlignment="1">
      <alignment/>
    </xf>
    <xf numFmtId="44" fontId="2" fillId="0" borderId="0" xfId="44" applyFont="1" applyAlignment="1">
      <alignment/>
    </xf>
    <xf numFmtId="44" fontId="2" fillId="0" borderId="18" xfId="44" applyFont="1" applyBorder="1" applyAlignment="1">
      <alignment/>
    </xf>
    <xf numFmtId="44" fontId="2" fillId="0" borderId="13" xfId="44" applyFont="1" applyBorder="1" applyAlignment="1">
      <alignment/>
    </xf>
    <xf numFmtId="44" fontId="2" fillId="0" borderId="12" xfId="44" applyFont="1" applyBorder="1" applyAlignment="1">
      <alignment/>
    </xf>
    <xf numFmtId="44" fontId="2" fillId="0" borderId="11" xfId="44" applyFont="1" applyBorder="1" applyAlignment="1">
      <alignment/>
    </xf>
    <xf numFmtId="0" fontId="2" fillId="0" borderId="10" xfId="0" applyFont="1" applyBorder="1" applyAlignment="1">
      <alignment/>
    </xf>
    <xf numFmtId="44" fontId="2" fillId="0" borderId="10" xfId="44" applyFont="1" applyBorder="1" applyAlignment="1">
      <alignment/>
    </xf>
    <xf numFmtId="44" fontId="2" fillId="0" borderId="16" xfId="44" applyFont="1" applyBorder="1" applyAlignment="1">
      <alignment/>
    </xf>
    <xf numFmtId="44" fontId="2" fillId="0" borderId="14" xfId="44" applyFont="1" applyBorder="1" applyAlignment="1">
      <alignment/>
    </xf>
    <xf numFmtId="44" fontId="2" fillId="0" borderId="15" xfId="44" applyFont="1" applyBorder="1" applyAlignment="1">
      <alignment/>
    </xf>
    <xf numFmtId="37" fontId="3" fillId="0" borderId="0" xfId="0" applyNumberFormat="1" applyFont="1" applyFill="1" applyBorder="1" applyAlignment="1">
      <alignment/>
    </xf>
    <xf numFmtId="44" fontId="3" fillId="0" borderId="19" xfId="44" applyFont="1" applyBorder="1" applyAlignment="1">
      <alignment/>
    </xf>
    <xf numFmtId="44" fontId="3" fillId="0" borderId="11" xfId="44" applyFont="1" applyBorder="1" applyAlignment="1">
      <alignment/>
    </xf>
    <xf numFmtId="44" fontId="3" fillId="0" borderId="11" xfId="44" applyFont="1" applyBorder="1" applyAlignment="1">
      <alignment horizontal="center"/>
    </xf>
    <xf numFmtId="44" fontId="3" fillId="0" borderId="13" xfId="44" applyFont="1" applyBorder="1" applyAlignment="1">
      <alignment horizontal="center"/>
    </xf>
    <xf numFmtId="44" fontId="3" fillId="0" borderId="14" xfId="44" applyFont="1" applyBorder="1" applyAlignment="1">
      <alignment horizontal="center"/>
    </xf>
    <xf numFmtId="44" fontId="3" fillId="0" borderId="15" xfId="44" applyFont="1" applyBorder="1" applyAlignment="1">
      <alignment horizontal="center"/>
    </xf>
    <xf numFmtId="44" fontId="2" fillId="0" borderId="0" xfId="44" applyFont="1" applyBorder="1" applyAlignment="1">
      <alignment/>
    </xf>
    <xf numFmtId="37" fontId="2" fillId="0" borderId="0" xfId="0" applyNumberFormat="1" applyFont="1" applyBorder="1" applyAlignment="1">
      <alignment/>
    </xf>
    <xf numFmtId="44" fontId="2" fillId="0" borderId="20" xfId="44" applyFont="1" applyBorder="1" applyAlignment="1">
      <alignment/>
    </xf>
    <xf numFmtId="37" fontId="2" fillId="0" borderId="0" xfId="0" applyNumberFormat="1" applyFont="1" applyAlignment="1">
      <alignment/>
    </xf>
    <xf numFmtId="37" fontId="2" fillId="0" borderId="0" xfId="44" applyNumberFormat="1" applyFont="1" applyAlignment="1">
      <alignment/>
    </xf>
    <xf numFmtId="3" fontId="2" fillId="0" borderId="0" xfId="44" applyNumberFormat="1" applyFont="1" applyAlignment="1">
      <alignment/>
    </xf>
    <xf numFmtId="44" fontId="3" fillId="0" borderId="0" xfId="44" applyFont="1" applyBorder="1" applyAlignment="1">
      <alignment/>
    </xf>
    <xf numFmtId="44" fontId="2" fillId="0" borderId="21" xfId="44" applyFont="1" applyBorder="1" applyAlignment="1">
      <alignment/>
    </xf>
    <xf numFmtId="44" fontId="2" fillId="0" borderId="11" xfId="44" applyFont="1" applyBorder="1" applyAlignment="1">
      <alignment horizontal="center"/>
    </xf>
    <xf numFmtId="44" fontId="2" fillId="0" borderId="14" xfId="44" applyFont="1" applyBorder="1" applyAlignment="1">
      <alignment horizontal="center"/>
    </xf>
    <xf numFmtId="44" fontId="3" fillId="0" borderId="11" xfId="0" applyNumberFormat="1" applyFont="1" applyBorder="1" applyAlignment="1">
      <alignment/>
    </xf>
    <xf numFmtId="44" fontId="3" fillId="0" borderId="13" xfId="0" applyNumberFormat="1" applyFont="1" applyBorder="1" applyAlignment="1">
      <alignment/>
    </xf>
    <xf numFmtId="44" fontId="0" fillId="0" borderId="0" xfId="44" applyFont="1" applyAlignment="1">
      <alignment/>
    </xf>
    <xf numFmtId="164" fontId="3" fillId="0" borderId="22" xfId="0" applyNumberFormat="1" applyFont="1" applyBorder="1" applyAlignment="1">
      <alignment/>
    </xf>
    <xf numFmtId="44" fontId="3" fillId="0" borderId="22" xfId="44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5"/>
  <sheetViews>
    <sheetView tabSelected="1" zoomScalePageLayoutView="0" workbookViewId="0" topLeftCell="A1">
      <selection activeCell="A1" sqref="A1:S54"/>
    </sheetView>
  </sheetViews>
  <sheetFormatPr defaultColWidth="9.140625" defaultRowHeight="15"/>
  <cols>
    <col min="1" max="1" width="54.00390625" style="6" customWidth="1"/>
    <col min="2" max="2" width="15.00390625" style="2" customWidth="1"/>
    <col min="3" max="3" width="15.140625" style="2" customWidth="1"/>
    <col min="4" max="6" width="12.00390625" style="2" customWidth="1"/>
    <col min="7" max="7" width="13.28125" style="2" customWidth="1"/>
    <col min="8" max="8" width="13.00390625" style="2" customWidth="1"/>
    <col min="9" max="9" width="12.7109375" style="2" customWidth="1"/>
    <col min="10" max="10" width="12.7109375" style="2" hidden="1" customWidth="1"/>
    <col min="11" max="11" width="12.00390625" style="3" hidden="1" customWidth="1"/>
    <col min="12" max="12" width="12.57421875" style="4" hidden="1" customWidth="1"/>
    <col min="13" max="13" width="12.00390625" style="3" hidden="1" customWidth="1"/>
    <col min="14" max="14" width="13.140625" style="2" customWidth="1"/>
    <col min="15" max="16" width="13.140625" style="5" customWidth="1"/>
    <col min="17" max="17" width="13.140625" style="2" customWidth="1"/>
    <col min="18" max="18" width="13.140625" style="5" customWidth="1"/>
    <col min="19" max="19" width="41.28125" style="6" customWidth="1"/>
    <col min="20" max="22" width="9.140625" style="7" customWidth="1"/>
    <col min="23" max="16384" width="9.140625" style="6" customWidth="1"/>
  </cols>
  <sheetData>
    <row r="1" ht="15">
      <c r="A1" s="1" t="s">
        <v>0</v>
      </c>
    </row>
    <row r="2" ht="15">
      <c r="A2" s="1" t="s">
        <v>35</v>
      </c>
    </row>
    <row r="3" spans="1:21" ht="15">
      <c r="A3" s="1" t="s">
        <v>40</v>
      </c>
      <c r="U3" s="8"/>
    </row>
    <row r="4" spans="14:21" ht="15.75" thickBot="1">
      <c r="N4" s="8"/>
      <c r="O4" s="9"/>
      <c r="P4" s="9"/>
      <c r="Q4" s="10"/>
      <c r="R4" s="9"/>
      <c r="U4" s="8"/>
    </row>
    <row r="5" spans="1:22" s="1" customFormat="1" ht="15">
      <c r="A5" s="1" t="s">
        <v>34</v>
      </c>
      <c r="B5" s="11"/>
      <c r="C5" s="11"/>
      <c r="D5" s="11"/>
      <c r="E5" s="11"/>
      <c r="F5" s="11"/>
      <c r="G5" s="11"/>
      <c r="H5" s="11"/>
      <c r="I5" s="11"/>
      <c r="J5" s="11"/>
      <c r="K5" s="12"/>
      <c r="L5" s="13"/>
      <c r="M5" s="12"/>
      <c r="N5" s="14" t="s">
        <v>1</v>
      </c>
      <c r="O5" s="15" t="s">
        <v>1</v>
      </c>
      <c r="P5" s="15" t="s">
        <v>1</v>
      </c>
      <c r="Q5" s="16" t="s">
        <v>2</v>
      </c>
      <c r="R5" s="56" t="s">
        <v>5</v>
      </c>
      <c r="S5" s="64" t="s">
        <v>33</v>
      </c>
      <c r="T5" s="7"/>
      <c r="U5" s="8"/>
      <c r="V5" s="17"/>
    </row>
    <row r="6" spans="1:22" s="22" customFormat="1" ht="15.75" thickBot="1">
      <c r="A6" s="18" t="s">
        <v>3</v>
      </c>
      <c r="B6" s="19">
        <v>42736</v>
      </c>
      <c r="C6" s="19">
        <v>42767</v>
      </c>
      <c r="D6" s="19">
        <v>42795</v>
      </c>
      <c r="E6" s="19">
        <v>42826</v>
      </c>
      <c r="F6" s="19">
        <v>42856</v>
      </c>
      <c r="G6" s="19">
        <v>42887</v>
      </c>
      <c r="H6" s="19">
        <v>42917</v>
      </c>
      <c r="I6" s="19">
        <v>42948</v>
      </c>
      <c r="J6" s="19">
        <v>42979</v>
      </c>
      <c r="K6" s="19">
        <v>43009</v>
      </c>
      <c r="L6" s="19">
        <v>43040</v>
      </c>
      <c r="M6" s="19">
        <v>43070</v>
      </c>
      <c r="N6" s="20" t="s">
        <v>4</v>
      </c>
      <c r="O6" s="21" t="s">
        <v>5</v>
      </c>
      <c r="P6" s="21" t="s">
        <v>6</v>
      </c>
      <c r="Q6" s="20" t="s">
        <v>5</v>
      </c>
      <c r="R6" s="57" t="s">
        <v>31</v>
      </c>
      <c r="S6" s="65"/>
      <c r="T6" s="7"/>
      <c r="U6" s="8"/>
      <c r="V6" s="23"/>
    </row>
    <row r="7" spans="1:21" ht="15.75" thickBot="1">
      <c r="A7" s="61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25"/>
      <c r="O7" s="25"/>
      <c r="P7" s="26"/>
      <c r="Q7" s="27"/>
      <c r="R7" s="26"/>
      <c r="S7" s="66"/>
      <c r="U7" s="8"/>
    </row>
    <row r="8" spans="1:21" ht="15">
      <c r="A8" s="6" t="s">
        <v>21</v>
      </c>
      <c r="B8" s="5">
        <v>6516.59</v>
      </c>
      <c r="C8" s="5">
        <v>10000</v>
      </c>
      <c r="D8" s="5"/>
      <c r="E8" s="5">
        <v>16899.71</v>
      </c>
      <c r="F8" s="5"/>
      <c r="G8" s="5">
        <v>12845.3</v>
      </c>
      <c r="H8" s="5"/>
      <c r="I8" s="5"/>
      <c r="J8" s="5"/>
      <c r="K8" s="5"/>
      <c r="L8" s="5"/>
      <c r="M8" s="5"/>
      <c r="N8" s="28">
        <f>SUM(B8:M8)</f>
        <v>46261.600000000006</v>
      </c>
      <c r="O8" s="29">
        <f>SUM(50550/12*8)</f>
        <v>33700</v>
      </c>
      <c r="P8" s="29">
        <f>SUM(N8-O8)</f>
        <v>12561.600000000006</v>
      </c>
      <c r="Q8" s="30">
        <v>50550</v>
      </c>
      <c r="R8" s="30">
        <f>SUM(N8-Q8)</f>
        <v>-4288.399999999994</v>
      </c>
      <c r="S8" s="66"/>
      <c r="U8" s="8"/>
    </row>
    <row r="9" spans="1:21" ht="15">
      <c r="A9" s="6" t="s">
        <v>24</v>
      </c>
      <c r="B9" s="5"/>
      <c r="C9" s="5"/>
      <c r="D9" s="5"/>
      <c r="E9" s="5">
        <v>15000</v>
      </c>
      <c r="F9" s="5"/>
      <c r="G9" s="5"/>
      <c r="H9" s="5"/>
      <c r="I9" s="5"/>
      <c r="J9" s="5"/>
      <c r="K9" s="5"/>
      <c r="L9" s="5"/>
      <c r="M9" s="5"/>
      <c r="N9" s="28">
        <f>SUM(B9:M9)</f>
        <v>15000</v>
      </c>
      <c r="O9" s="29"/>
      <c r="P9" s="29">
        <f>SUM(N9-O9)</f>
        <v>15000</v>
      </c>
      <c r="Q9" s="30"/>
      <c r="R9" s="29">
        <f>SUM(N9-Q9)</f>
        <v>15000</v>
      </c>
      <c r="S9" s="66"/>
      <c r="U9" s="8"/>
    </row>
    <row r="10" spans="1:19" ht="15.75" thickBot="1">
      <c r="A10" s="6" t="s">
        <v>7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24">
        <f>SUM(B10:M10)</f>
        <v>0</v>
      </c>
      <c r="O10" s="27"/>
      <c r="P10" s="27">
        <f>SUM(N10-O10)</f>
        <v>0</v>
      </c>
      <c r="Q10" s="26"/>
      <c r="R10" s="27"/>
      <c r="S10" s="68"/>
    </row>
    <row r="11" spans="1:22" s="1" customFormat="1" ht="15">
      <c r="A11" s="1" t="s">
        <v>8</v>
      </c>
      <c r="B11" s="31">
        <f aca="true" t="shared" si="0" ref="B11:H11">SUM(B8:B10)</f>
        <v>6516.59</v>
      </c>
      <c r="C11" s="31">
        <f t="shared" si="0"/>
        <v>10000</v>
      </c>
      <c r="D11" s="31">
        <f t="shared" si="0"/>
        <v>0</v>
      </c>
      <c r="E11" s="31">
        <f t="shared" si="0"/>
        <v>31899.71</v>
      </c>
      <c r="F11" s="31">
        <f t="shared" si="0"/>
        <v>0</v>
      </c>
      <c r="G11" s="31">
        <f t="shared" si="0"/>
        <v>12845.3</v>
      </c>
      <c r="H11" s="31">
        <f t="shared" si="0"/>
        <v>0</v>
      </c>
      <c r="I11" s="31">
        <f>SUM(I7:I10)</f>
        <v>0</v>
      </c>
      <c r="J11" s="31">
        <f aca="true" t="shared" si="1" ref="J11:R11">SUM(J8:J10)</f>
        <v>0</v>
      </c>
      <c r="K11" s="31">
        <f t="shared" si="1"/>
        <v>0</v>
      </c>
      <c r="L11" s="31">
        <f t="shared" si="1"/>
        <v>0</v>
      </c>
      <c r="M11" s="31">
        <f t="shared" si="1"/>
        <v>0</v>
      </c>
      <c r="N11" s="32">
        <f t="shared" si="1"/>
        <v>61261.600000000006</v>
      </c>
      <c r="O11" s="33">
        <f t="shared" si="1"/>
        <v>33700</v>
      </c>
      <c r="P11" s="34">
        <f t="shared" si="1"/>
        <v>27561.600000000006</v>
      </c>
      <c r="Q11" s="35">
        <f t="shared" si="1"/>
        <v>50550</v>
      </c>
      <c r="R11" s="33">
        <f t="shared" si="1"/>
        <v>10711.600000000006</v>
      </c>
      <c r="S11" s="64"/>
      <c r="T11" s="17"/>
      <c r="U11" s="17"/>
      <c r="V11" s="17"/>
    </row>
    <row r="12" spans="2:19" ht="13.5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28"/>
      <c r="O12" s="29"/>
      <c r="P12" s="30"/>
      <c r="Q12" s="29"/>
      <c r="R12" s="29"/>
      <c r="S12" s="66"/>
    </row>
    <row r="13" spans="1:22" s="1" customFormat="1" ht="15.75" thickBot="1">
      <c r="A13" s="36" t="s">
        <v>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8"/>
      <c r="O13" s="39"/>
      <c r="P13" s="40"/>
      <c r="Q13" s="39"/>
      <c r="R13" s="39"/>
      <c r="S13" s="67"/>
      <c r="T13" s="7"/>
      <c r="U13" s="7"/>
      <c r="V13" s="41"/>
    </row>
    <row r="14" spans="1:22" ht="15">
      <c r="A14" s="6" t="s">
        <v>10</v>
      </c>
      <c r="B14" s="5"/>
      <c r="C14" s="5"/>
      <c r="D14" s="5">
        <v>833</v>
      </c>
      <c r="E14" s="5"/>
      <c r="F14" s="5"/>
      <c r="G14" s="5"/>
      <c r="H14" s="5"/>
      <c r="I14" s="5">
        <v>588</v>
      </c>
      <c r="J14" s="5"/>
      <c r="K14" s="5"/>
      <c r="L14" s="5"/>
      <c r="M14" s="5"/>
      <c r="N14" s="42">
        <f aca="true" t="shared" si="2" ref="N14:N20">SUM(B14:M14)</f>
        <v>1421</v>
      </c>
      <c r="O14" s="43">
        <f>SUM(5000/12*8)</f>
        <v>3333.3333333333335</v>
      </c>
      <c r="P14" s="58">
        <f aca="true" t="shared" si="3" ref="P14:P20">SUM(N14-O14)</f>
        <v>-1912.3333333333335</v>
      </c>
      <c r="Q14" s="44">
        <v>5000</v>
      </c>
      <c r="R14" s="59">
        <f aca="true" t="shared" si="4" ref="R14:R20">SUM(Q14-N14)</f>
        <v>3579</v>
      </c>
      <c r="S14" s="66"/>
      <c r="V14" s="41"/>
    </row>
    <row r="15" spans="1:22" ht="15">
      <c r="A15" s="6" t="s">
        <v>11</v>
      </c>
      <c r="B15" s="5"/>
      <c r="C15" s="60">
        <v>6.5</v>
      </c>
      <c r="D15" s="5">
        <v>3.5</v>
      </c>
      <c r="E15" s="5">
        <v>32.45</v>
      </c>
      <c r="F15" s="5">
        <v>3.5</v>
      </c>
      <c r="G15" s="5">
        <v>3.5</v>
      </c>
      <c r="H15" s="5">
        <v>3.5</v>
      </c>
      <c r="I15" s="5">
        <v>3.5</v>
      </c>
      <c r="J15" s="5"/>
      <c r="K15" s="5"/>
      <c r="L15" s="5"/>
      <c r="M15" s="5"/>
      <c r="N15" s="28">
        <f t="shared" si="2"/>
        <v>56.45</v>
      </c>
      <c r="O15" s="29">
        <f>SUM(100/12*8)</f>
        <v>66.66666666666667</v>
      </c>
      <c r="P15" s="59">
        <f>SUM(N15-O15)</f>
        <v>-10.216666666666669</v>
      </c>
      <c r="Q15" s="45">
        <v>100</v>
      </c>
      <c r="R15" s="59">
        <f>SUM(Q15-N15)</f>
        <v>43.55</v>
      </c>
      <c r="S15" s="66"/>
      <c r="V15" s="41"/>
    </row>
    <row r="16" spans="1:22" ht="15">
      <c r="A16" s="6" t="s">
        <v>27</v>
      </c>
      <c r="B16" s="5">
        <v>26</v>
      </c>
      <c r="C16" s="5">
        <v>26</v>
      </c>
      <c r="D16" s="5">
        <v>26</v>
      </c>
      <c r="E16" s="5"/>
      <c r="F16" s="5"/>
      <c r="G16" s="5"/>
      <c r="H16" s="5"/>
      <c r="I16" s="5"/>
      <c r="J16" s="5"/>
      <c r="K16" s="5"/>
      <c r="L16" s="5"/>
      <c r="M16" s="5"/>
      <c r="N16" s="28">
        <f t="shared" si="2"/>
        <v>78</v>
      </c>
      <c r="O16" s="29">
        <f>SUM(2000/12*8)</f>
        <v>1333.3333333333333</v>
      </c>
      <c r="P16" s="59">
        <f t="shared" si="3"/>
        <v>-1255.3333333333333</v>
      </c>
      <c r="Q16" s="45">
        <v>2000</v>
      </c>
      <c r="R16" s="59">
        <f t="shared" si="4"/>
        <v>1922</v>
      </c>
      <c r="S16" s="66"/>
      <c r="V16" s="41"/>
    </row>
    <row r="17" spans="1:22" ht="15">
      <c r="A17" s="6" t="s">
        <v>23</v>
      </c>
      <c r="B17" s="5"/>
      <c r="C17" s="5">
        <v>2000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28">
        <f t="shared" si="2"/>
        <v>2000</v>
      </c>
      <c r="O17" s="29">
        <f>SUM(2000/12*8)</f>
        <v>1333.3333333333333</v>
      </c>
      <c r="P17" s="59">
        <f t="shared" si="3"/>
        <v>666.6666666666667</v>
      </c>
      <c r="Q17" s="45">
        <v>2000</v>
      </c>
      <c r="R17" s="59">
        <f t="shared" si="4"/>
        <v>0</v>
      </c>
      <c r="S17" s="66"/>
      <c r="V17" s="41"/>
    </row>
    <row r="18" spans="1:22" ht="15">
      <c r="A18" s="6" t="s">
        <v>32</v>
      </c>
      <c r="B18" s="5">
        <v>151</v>
      </c>
      <c r="C18" s="5"/>
      <c r="D18" s="5">
        <v>5000</v>
      </c>
      <c r="E18" s="5"/>
      <c r="F18" s="5">
        <v>1000</v>
      </c>
      <c r="G18" s="5"/>
      <c r="H18" s="5"/>
      <c r="I18" s="5"/>
      <c r="J18" s="5"/>
      <c r="K18" s="5"/>
      <c r="L18" s="5"/>
      <c r="M18" s="5"/>
      <c r="N18" s="28">
        <f t="shared" si="2"/>
        <v>6151</v>
      </c>
      <c r="O18" s="29">
        <f>SUM(10000/12*8)</f>
        <v>6666.666666666667</v>
      </c>
      <c r="P18" s="59">
        <f t="shared" si="3"/>
        <v>-515.666666666667</v>
      </c>
      <c r="Q18" s="45">
        <v>10000</v>
      </c>
      <c r="R18" s="59">
        <f t="shared" si="4"/>
        <v>3849</v>
      </c>
      <c r="S18" s="66"/>
      <c r="V18" s="41"/>
    </row>
    <row r="19" spans="1:22" ht="15">
      <c r="A19" s="6" t="s">
        <v>12</v>
      </c>
      <c r="B19" s="5"/>
      <c r="C19" s="5"/>
      <c r="D19" s="5">
        <v>832</v>
      </c>
      <c r="E19" s="5"/>
      <c r="F19" s="5">
        <v>585</v>
      </c>
      <c r="G19" s="5"/>
      <c r="H19" s="5"/>
      <c r="I19" s="5"/>
      <c r="J19" s="5"/>
      <c r="K19" s="5"/>
      <c r="L19" s="5"/>
      <c r="M19" s="5"/>
      <c r="N19" s="28">
        <f t="shared" si="2"/>
        <v>1417</v>
      </c>
      <c r="O19" s="29">
        <f>SUM(700/12*8)</f>
        <v>466.6666666666667</v>
      </c>
      <c r="P19" s="59">
        <f t="shared" si="3"/>
        <v>950.3333333333333</v>
      </c>
      <c r="Q19" s="45">
        <v>700</v>
      </c>
      <c r="R19" s="59">
        <f t="shared" si="4"/>
        <v>-717</v>
      </c>
      <c r="S19" s="66"/>
      <c r="V19" s="41"/>
    </row>
    <row r="20" spans="1:22" ht="15">
      <c r="A20" s="6" t="s">
        <v>13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28">
        <f t="shared" si="2"/>
        <v>0</v>
      </c>
      <c r="O20" s="29">
        <f>SUM(500/12*8)</f>
        <v>333.3333333333333</v>
      </c>
      <c r="P20" s="59">
        <f t="shared" si="3"/>
        <v>-333.3333333333333</v>
      </c>
      <c r="Q20" s="45">
        <v>500</v>
      </c>
      <c r="R20" s="59">
        <f t="shared" si="4"/>
        <v>500</v>
      </c>
      <c r="S20" s="66"/>
      <c r="V20" s="41"/>
    </row>
    <row r="21" spans="1:22" ht="15">
      <c r="A21" s="6" t="s">
        <v>14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28"/>
      <c r="O21" s="29"/>
      <c r="P21" s="59"/>
      <c r="Q21" s="45"/>
      <c r="R21" s="59"/>
      <c r="S21" s="66"/>
      <c r="V21" s="41"/>
    </row>
    <row r="22" spans="1:22" ht="15">
      <c r="A22" s="6" t="s">
        <v>36</v>
      </c>
      <c r="B22" s="5">
        <v>4121.56</v>
      </c>
      <c r="C22" s="5">
        <v>2870</v>
      </c>
      <c r="D22" s="5">
        <v>2831</v>
      </c>
      <c r="E22" s="5"/>
      <c r="F22" s="5">
        <v>5355</v>
      </c>
      <c r="G22" s="5">
        <v>2975</v>
      </c>
      <c r="H22" s="5">
        <v>1980</v>
      </c>
      <c r="I22" s="5"/>
      <c r="J22" s="5"/>
      <c r="K22" s="5"/>
      <c r="L22" s="5"/>
      <c r="M22" s="5"/>
      <c r="N22" s="28">
        <f aca="true" t="shared" si="5" ref="N22:N28">SUM(B22:M22)</f>
        <v>20132.56</v>
      </c>
      <c r="O22" s="29">
        <f>SUM(25000/12*8)</f>
        <v>16666.666666666668</v>
      </c>
      <c r="P22" s="59">
        <f aca="true" t="shared" si="6" ref="P22:P28">SUM(N22-O22)</f>
        <v>3465.8933333333334</v>
      </c>
      <c r="Q22" s="45">
        <v>25000</v>
      </c>
      <c r="R22" s="59">
        <f aca="true" t="shared" si="7" ref="R22:R28">SUM(Q22-N22)</f>
        <v>4867.439999999999</v>
      </c>
      <c r="S22" s="66"/>
      <c r="V22" s="41"/>
    </row>
    <row r="23" spans="1:22" ht="15">
      <c r="A23" s="6" t="s">
        <v>39</v>
      </c>
      <c r="B23" s="5"/>
      <c r="C23" s="5">
        <v>757.75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28">
        <f>SUM(B23:M23)</f>
        <v>757.75</v>
      </c>
      <c r="O23" s="29"/>
      <c r="P23" s="59">
        <f>SUM(N23-O23)</f>
        <v>757.75</v>
      </c>
      <c r="Q23" s="45"/>
      <c r="R23" s="59"/>
      <c r="S23" s="66"/>
      <c r="V23" s="41"/>
    </row>
    <row r="24" spans="1:22" ht="15">
      <c r="A24" s="6" t="s">
        <v>25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28">
        <f t="shared" si="5"/>
        <v>0</v>
      </c>
      <c r="O24" s="29">
        <f>SUM(500/12*8)</f>
        <v>333.3333333333333</v>
      </c>
      <c r="P24" s="59">
        <f t="shared" si="6"/>
        <v>-333.3333333333333</v>
      </c>
      <c r="Q24" s="45">
        <v>500</v>
      </c>
      <c r="R24" s="59">
        <f t="shared" si="7"/>
        <v>500</v>
      </c>
      <c r="S24" s="66"/>
      <c r="V24" s="41"/>
    </row>
    <row r="25" spans="1:22" ht="15">
      <c r="A25" s="6" t="s">
        <v>20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28">
        <f t="shared" si="5"/>
        <v>0</v>
      </c>
      <c r="O25" s="29">
        <f>SUM(500/12*8)</f>
        <v>333.3333333333333</v>
      </c>
      <c r="P25" s="59">
        <f t="shared" si="6"/>
        <v>-333.3333333333333</v>
      </c>
      <c r="Q25" s="45">
        <v>500</v>
      </c>
      <c r="R25" s="59">
        <f t="shared" si="7"/>
        <v>500</v>
      </c>
      <c r="S25" s="66"/>
      <c r="V25" s="41"/>
    </row>
    <row r="26" spans="1:22" ht="15">
      <c r="A26" s="6" t="s">
        <v>15</v>
      </c>
      <c r="B26" s="5">
        <v>19.95</v>
      </c>
      <c r="C26" s="5">
        <v>19.95</v>
      </c>
      <c r="D26" s="5">
        <v>19.95</v>
      </c>
      <c r="E26" s="5">
        <v>19.95</v>
      </c>
      <c r="F26" s="5">
        <v>19.95</v>
      </c>
      <c r="G26" s="5">
        <v>19.95</v>
      </c>
      <c r="H26" s="5">
        <v>19.95</v>
      </c>
      <c r="I26" s="5">
        <v>19.95</v>
      </c>
      <c r="J26" s="5"/>
      <c r="K26" s="5"/>
      <c r="L26" s="5"/>
      <c r="M26" s="5"/>
      <c r="N26" s="28">
        <f t="shared" si="5"/>
        <v>159.6</v>
      </c>
      <c r="O26" s="29">
        <f>SUM(250/12*8)</f>
        <v>166.66666666666666</v>
      </c>
      <c r="P26" s="59">
        <f t="shared" si="6"/>
        <v>-7.066666666666663</v>
      </c>
      <c r="Q26" s="45">
        <v>250</v>
      </c>
      <c r="R26" s="59">
        <f t="shared" si="7"/>
        <v>90.4</v>
      </c>
      <c r="S26" s="66"/>
      <c r="V26" s="41"/>
    </row>
    <row r="27" spans="1:22" ht="15">
      <c r="A27" s="6" t="s">
        <v>22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28">
        <f t="shared" si="5"/>
        <v>0</v>
      </c>
      <c r="O27" s="29">
        <f>SUM(3500/12*8)</f>
        <v>2333.3333333333335</v>
      </c>
      <c r="P27" s="59">
        <f t="shared" si="6"/>
        <v>-2333.3333333333335</v>
      </c>
      <c r="Q27" s="45">
        <v>3500</v>
      </c>
      <c r="R27" s="59">
        <f t="shared" si="7"/>
        <v>3500</v>
      </c>
      <c r="S27" s="66"/>
      <c r="V27" s="41"/>
    </row>
    <row r="28" spans="1:22" s="1" customFormat="1" ht="15.75" thickBot="1">
      <c r="A28" s="63" t="s">
        <v>26</v>
      </c>
      <c r="B28" s="9">
        <v>150</v>
      </c>
      <c r="C28" s="9"/>
      <c r="D28" s="9">
        <v>10000</v>
      </c>
      <c r="E28" s="9"/>
      <c r="F28" s="9"/>
      <c r="G28" s="9"/>
      <c r="H28" s="9"/>
      <c r="I28" s="9"/>
      <c r="J28" s="9"/>
      <c r="K28" s="9"/>
      <c r="L28" s="9"/>
      <c r="M28" s="9"/>
      <c r="N28" s="24">
        <f t="shared" si="5"/>
        <v>10150</v>
      </c>
      <c r="O28" s="27">
        <f>SUM(500/12*8)</f>
        <v>333.3333333333333</v>
      </c>
      <c r="P28" s="46">
        <f t="shared" si="6"/>
        <v>9816.666666666666</v>
      </c>
      <c r="Q28" s="47">
        <v>500</v>
      </c>
      <c r="R28" s="46">
        <f t="shared" si="7"/>
        <v>-9650</v>
      </c>
      <c r="S28" s="68"/>
      <c r="T28" s="7"/>
      <c r="U28" s="7"/>
      <c r="V28" s="8"/>
    </row>
    <row r="29" spans="2:22" s="1" customFormat="1" ht="15"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5"/>
      <c r="P29" s="31"/>
      <c r="Q29" s="48"/>
      <c r="R29" s="31"/>
      <c r="T29" s="7"/>
      <c r="U29" s="7"/>
      <c r="V29" s="8"/>
    </row>
    <row r="30" spans="1:22" s="1" customFormat="1" ht="15">
      <c r="A30" s="1" t="s">
        <v>16</v>
      </c>
      <c r="B30" s="31">
        <f aca="true" t="shared" si="8" ref="B30:O30">SUM(B14:B28)</f>
        <v>4468.51</v>
      </c>
      <c r="C30" s="31">
        <f t="shared" si="8"/>
        <v>5680.2</v>
      </c>
      <c r="D30" s="31">
        <f>SUM(D14:D28)</f>
        <v>19545.45</v>
      </c>
      <c r="E30" s="31">
        <f t="shared" si="8"/>
        <v>52.400000000000006</v>
      </c>
      <c r="F30" s="31">
        <f t="shared" si="8"/>
        <v>6963.45</v>
      </c>
      <c r="G30" s="31">
        <f t="shared" si="8"/>
        <v>2998.45</v>
      </c>
      <c r="H30" s="31">
        <f t="shared" si="8"/>
        <v>2003.45</v>
      </c>
      <c r="I30" s="31">
        <f t="shared" si="8"/>
        <v>611.45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8"/>
        <v>42323.36</v>
      </c>
      <c r="O30" s="31">
        <f t="shared" si="8"/>
        <v>33700</v>
      </c>
      <c r="P30" s="48">
        <f>SUM(P14:P29)</f>
        <v>8623.359999999999</v>
      </c>
      <c r="Q30" s="48">
        <f>SUM(Q14:Q29)</f>
        <v>50550</v>
      </c>
      <c r="R30" s="48">
        <f>SUM(R14:R28)</f>
        <v>8984.39</v>
      </c>
      <c r="T30" s="17"/>
      <c r="U30" s="17"/>
      <c r="V30" s="49"/>
    </row>
    <row r="31" spans="1:22" s="1" customFormat="1" ht="15">
      <c r="A31" s="6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T31" s="17"/>
      <c r="U31" s="17"/>
      <c r="V31" s="17"/>
    </row>
    <row r="32" spans="1:22" s="1" customFormat="1" ht="15.75" thickBot="1">
      <c r="A32" s="1" t="s">
        <v>17</v>
      </c>
      <c r="B32" s="50">
        <f aca="true" t="shared" si="9" ref="B32:Q32">SUM(B11-B30)</f>
        <v>2048.08</v>
      </c>
      <c r="C32" s="50">
        <f t="shared" si="9"/>
        <v>4319.8</v>
      </c>
      <c r="D32" s="50">
        <f t="shared" si="9"/>
        <v>-19545.45</v>
      </c>
      <c r="E32" s="50">
        <f t="shared" si="9"/>
        <v>31847.309999999998</v>
      </c>
      <c r="F32" s="50">
        <f t="shared" si="9"/>
        <v>-6963.45</v>
      </c>
      <c r="G32" s="50">
        <f t="shared" si="9"/>
        <v>9846.849999999999</v>
      </c>
      <c r="H32" s="50">
        <f t="shared" si="9"/>
        <v>-2003.45</v>
      </c>
      <c r="I32" s="50">
        <f t="shared" si="9"/>
        <v>-611.45</v>
      </c>
      <c r="J32" s="50">
        <f t="shared" si="9"/>
        <v>0</v>
      </c>
      <c r="K32" s="50">
        <f t="shared" si="9"/>
        <v>0</v>
      </c>
      <c r="L32" s="50">
        <f t="shared" si="9"/>
        <v>0</v>
      </c>
      <c r="M32" s="50">
        <f t="shared" si="9"/>
        <v>0</v>
      </c>
      <c r="N32" s="50">
        <f t="shared" si="9"/>
        <v>18938.240000000005</v>
      </c>
      <c r="O32" s="50">
        <f t="shared" si="9"/>
        <v>0</v>
      </c>
      <c r="P32" s="50">
        <f t="shared" si="9"/>
        <v>18938.240000000005</v>
      </c>
      <c r="Q32" s="50">
        <f t="shared" si="9"/>
        <v>0</v>
      </c>
      <c r="R32" s="50"/>
      <c r="T32" s="17"/>
      <c r="U32" s="17"/>
      <c r="V32" s="17"/>
    </row>
    <row r="33" spans="2:22" s="1" customFormat="1" ht="15.75" thickTop="1">
      <c r="B33" s="51"/>
      <c r="C33" s="51"/>
      <c r="D33" s="51"/>
      <c r="E33" s="51"/>
      <c r="F33" s="51"/>
      <c r="G33" s="51"/>
      <c r="H33" s="51"/>
      <c r="I33" s="51"/>
      <c r="J33" s="51"/>
      <c r="K33" s="52"/>
      <c r="L33" s="53"/>
      <c r="M33" s="52"/>
      <c r="N33" s="51"/>
      <c r="O33" s="31"/>
      <c r="P33" s="31"/>
      <c r="Q33" s="51"/>
      <c r="R33" s="31"/>
      <c r="T33" s="17"/>
      <c r="U33" s="17"/>
      <c r="V33" s="17"/>
    </row>
    <row r="34" spans="1:22" s="1" customFormat="1" ht="15">
      <c r="A34" s="1" t="s">
        <v>42</v>
      </c>
      <c r="B34" s="31">
        <v>34218.78</v>
      </c>
      <c r="C34" s="31">
        <v>40044.77</v>
      </c>
      <c r="D34" s="31">
        <v>32552.57</v>
      </c>
      <c r="E34" s="31">
        <v>41342.56</v>
      </c>
      <c r="F34" s="31">
        <v>25379.11</v>
      </c>
      <c r="G34" s="31">
        <v>34225.96</v>
      </c>
      <c r="H34" s="31">
        <v>41994.51</v>
      </c>
      <c r="I34" s="31">
        <v>31383.06</v>
      </c>
      <c r="J34" s="31">
        <v>65093.25</v>
      </c>
      <c r="K34" s="31">
        <v>60573.92</v>
      </c>
      <c r="L34" s="31">
        <v>127574.96</v>
      </c>
      <c r="M34" s="31">
        <v>27899.14</v>
      </c>
      <c r="N34" s="51"/>
      <c r="O34" s="31"/>
      <c r="P34" s="31"/>
      <c r="Q34" s="51"/>
      <c r="R34" s="31"/>
      <c r="T34" s="17"/>
      <c r="U34" s="17"/>
      <c r="V34" s="17"/>
    </row>
    <row r="35" spans="2:22" s="1" customFormat="1" ht="15"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51"/>
      <c r="O35" s="31"/>
      <c r="P35" s="31"/>
      <c r="Q35" s="51"/>
      <c r="R35" s="31"/>
      <c r="T35" s="17"/>
      <c r="U35" s="17"/>
      <c r="V35" s="17"/>
    </row>
    <row r="36" ht="15">
      <c r="A36" s="6" t="s">
        <v>18</v>
      </c>
    </row>
    <row r="37" ht="15">
      <c r="A37" s="6" t="s">
        <v>19</v>
      </c>
    </row>
    <row r="38" ht="15.75" thickBot="1"/>
    <row r="39" spans="1:19" s="1" customFormat="1" ht="15">
      <c r="A39" s="1" t="s">
        <v>30</v>
      </c>
      <c r="B39" s="11"/>
      <c r="C39" s="11"/>
      <c r="D39" s="11"/>
      <c r="E39" s="11"/>
      <c r="F39" s="11"/>
      <c r="G39" s="11"/>
      <c r="H39" s="11"/>
      <c r="I39" s="11"/>
      <c r="J39" s="11"/>
      <c r="K39" s="12"/>
      <c r="L39" s="13"/>
      <c r="M39" s="12"/>
      <c r="N39" s="14" t="s">
        <v>1</v>
      </c>
      <c r="P39" s="6"/>
      <c r="Q39" s="7"/>
      <c r="R39" s="6"/>
      <c r="S39" s="17"/>
    </row>
    <row r="40" spans="1:19" s="22" customFormat="1" ht="15.75" thickBot="1">
      <c r="A40" s="18" t="s">
        <v>3</v>
      </c>
      <c r="B40" s="19">
        <v>42736</v>
      </c>
      <c r="C40" s="19">
        <v>42767</v>
      </c>
      <c r="D40" s="19">
        <v>42795</v>
      </c>
      <c r="E40" s="19">
        <v>42826</v>
      </c>
      <c r="F40" s="19">
        <v>42856</v>
      </c>
      <c r="G40" s="19">
        <v>42887</v>
      </c>
      <c r="H40" s="19">
        <v>42917</v>
      </c>
      <c r="I40" s="19">
        <v>42948</v>
      </c>
      <c r="J40" s="19">
        <v>42979</v>
      </c>
      <c r="K40" s="19">
        <v>43009</v>
      </c>
      <c r="L40" s="19">
        <v>43040</v>
      </c>
      <c r="M40" s="19">
        <v>43070</v>
      </c>
      <c r="N40" s="20" t="s">
        <v>4</v>
      </c>
      <c r="P40" s="6"/>
      <c r="Q40" s="7"/>
      <c r="R40" s="6"/>
      <c r="S40" s="23"/>
    </row>
    <row r="41" spans="2:22" ht="1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6"/>
      <c r="P41" s="6"/>
      <c r="Q41" s="7"/>
      <c r="R41" s="6"/>
      <c r="S41" s="7"/>
      <c r="T41" s="6"/>
      <c r="U41" s="6"/>
      <c r="V41" s="6"/>
    </row>
    <row r="42" spans="1:22" ht="15">
      <c r="A42" s="1" t="s">
        <v>24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4">
        <f>SUM(B42:M42)</f>
        <v>0</v>
      </c>
      <c r="O42" s="6"/>
      <c r="P42" s="6"/>
      <c r="Q42" s="7"/>
      <c r="R42" s="6"/>
      <c r="S42" s="7"/>
      <c r="T42" s="6"/>
      <c r="U42" s="6"/>
      <c r="V42" s="6"/>
    </row>
    <row r="43" spans="1:22" ht="15">
      <c r="A43" s="6" t="s">
        <v>37</v>
      </c>
      <c r="B43" s="5"/>
      <c r="C43" s="5"/>
      <c r="D43" s="5"/>
      <c r="E43" s="5">
        <v>10000</v>
      </c>
      <c r="F43" s="5"/>
      <c r="G43" s="5"/>
      <c r="H43" s="5"/>
      <c r="I43" s="5"/>
      <c r="J43" s="5"/>
      <c r="K43" s="5"/>
      <c r="L43" s="5"/>
      <c r="M43" s="5"/>
      <c r="N43" s="5">
        <f>SUM(B43:M43)</f>
        <v>10000</v>
      </c>
      <c r="O43" s="6"/>
      <c r="P43" s="6"/>
      <c r="Q43" s="7"/>
      <c r="R43" s="6"/>
      <c r="S43" s="7"/>
      <c r="T43" s="6"/>
      <c r="U43" s="6"/>
      <c r="V43" s="6"/>
    </row>
    <row r="44" spans="1:22" ht="15">
      <c r="A44" s="6" t="s">
        <v>38</v>
      </c>
      <c r="B44" s="5"/>
      <c r="C44" s="5"/>
      <c r="D44" s="5"/>
      <c r="E44" s="5">
        <v>5000</v>
      </c>
      <c r="F44" s="5"/>
      <c r="G44" s="5"/>
      <c r="H44" s="5"/>
      <c r="I44" s="5"/>
      <c r="J44" s="5"/>
      <c r="K44" s="5"/>
      <c r="L44" s="5"/>
      <c r="M44" s="5"/>
      <c r="N44" s="5">
        <f>SUM(B44:M44)</f>
        <v>5000</v>
      </c>
      <c r="O44" s="6"/>
      <c r="P44" s="6"/>
      <c r="Q44" s="7"/>
      <c r="R44" s="6"/>
      <c r="S44" s="7"/>
      <c r="T44" s="6"/>
      <c r="U44" s="6"/>
      <c r="V44" s="6"/>
    </row>
    <row r="45" spans="1:22" ht="15">
      <c r="A45" s="6" t="s">
        <v>41</v>
      </c>
      <c r="B45" s="5"/>
      <c r="C45" s="5"/>
      <c r="D45" s="5"/>
      <c r="E45" s="5"/>
      <c r="F45" s="5"/>
      <c r="G45" s="5"/>
      <c r="H45" s="5"/>
      <c r="I45" s="5">
        <v>10000</v>
      </c>
      <c r="J45" s="5"/>
      <c r="K45" s="5"/>
      <c r="L45" s="5"/>
      <c r="M45" s="5"/>
      <c r="N45" s="5">
        <f>SUM(B45:M45)</f>
        <v>10000</v>
      </c>
      <c r="O45" s="6"/>
      <c r="P45" s="6"/>
      <c r="Q45" s="7"/>
      <c r="R45" s="6"/>
      <c r="S45" s="7"/>
      <c r="T45" s="6"/>
      <c r="U45" s="6"/>
      <c r="V45" s="6"/>
    </row>
    <row r="46" spans="1:19" s="1" customFormat="1" ht="15.75" thickBot="1">
      <c r="A46" s="1" t="s">
        <v>28</v>
      </c>
      <c r="B46" s="55">
        <f>SUM(B43)</f>
        <v>0</v>
      </c>
      <c r="C46" s="55"/>
      <c r="D46" s="55">
        <f>SUM(D43:D44)</f>
        <v>0</v>
      </c>
      <c r="E46" s="55">
        <f>SUM(E43:E44)</f>
        <v>15000</v>
      </c>
      <c r="F46" s="55"/>
      <c r="G46" s="55"/>
      <c r="H46" s="55">
        <f>SUM(H42:H43)</f>
        <v>0</v>
      </c>
      <c r="I46" s="55">
        <f>SUM(I42:I45)</f>
        <v>10000</v>
      </c>
      <c r="J46" s="55"/>
      <c r="K46" s="55">
        <f>SUM(K42:K43)</f>
        <v>0</v>
      </c>
      <c r="L46" s="55">
        <f>SUM(L41:L44)</f>
        <v>0</v>
      </c>
      <c r="M46" s="55">
        <f>SUM(M41:M44)</f>
        <v>0</v>
      </c>
      <c r="N46" s="55">
        <f>SUM(N42:N45)</f>
        <v>25000</v>
      </c>
      <c r="Q46" s="17"/>
      <c r="S46" s="17"/>
    </row>
    <row r="47" spans="2:22" ht="15.75" thickTop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6"/>
      <c r="P47" s="6"/>
      <c r="Q47" s="7"/>
      <c r="R47" s="6"/>
      <c r="S47" s="7"/>
      <c r="T47" s="6"/>
      <c r="U47" s="6"/>
      <c r="V47" s="6"/>
    </row>
    <row r="48" spans="1:22" ht="15.75" thickBot="1">
      <c r="A48" s="36" t="s">
        <v>9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6"/>
      <c r="P48" s="6"/>
      <c r="Q48" s="7"/>
      <c r="R48" s="6"/>
      <c r="S48" s="7"/>
      <c r="T48" s="6"/>
      <c r="U48" s="6"/>
      <c r="V48" s="6"/>
    </row>
    <row r="49" spans="1:22" ht="15">
      <c r="A49" s="1" t="s">
        <v>24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4">
        <f>SUM(B49:M49)</f>
        <v>0</v>
      </c>
      <c r="O49" s="6"/>
      <c r="P49" s="6"/>
      <c r="Q49" s="7"/>
      <c r="R49" s="6"/>
      <c r="S49" s="7"/>
      <c r="T49" s="6"/>
      <c r="U49" s="6"/>
      <c r="V49" s="6"/>
    </row>
    <row r="50" spans="1:22" ht="15">
      <c r="A50" s="6" t="s">
        <v>37</v>
      </c>
      <c r="B50" s="5"/>
      <c r="C50" s="5"/>
      <c r="D50" s="5">
        <v>10000</v>
      </c>
      <c r="E50" s="5"/>
      <c r="F50" s="5"/>
      <c r="G50" s="5"/>
      <c r="H50" s="5"/>
      <c r="I50" s="5"/>
      <c r="J50" s="5"/>
      <c r="K50" s="5"/>
      <c r="L50" s="5"/>
      <c r="M50" s="5"/>
      <c r="N50" s="5">
        <f>SUM(B50:M50)</f>
        <v>10000</v>
      </c>
      <c r="O50" s="6"/>
      <c r="P50" s="6"/>
      <c r="Q50" s="7"/>
      <c r="R50" s="6"/>
      <c r="S50" s="7"/>
      <c r="T50" s="6"/>
      <c r="U50" s="6"/>
      <c r="V50" s="6"/>
    </row>
    <row r="51" spans="1:22" ht="15">
      <c r="A51" s="6" t="s">
        <v>38</v>
      </c>
      <c r="B51" s="5"/>
      <c r="C51" s="5"/>
      <c r="D51" s="5">
        <v>5000</v>
      </c>
      <c r="E51" s="5"/>
      <c r="F51" s="5"/>
      <c r="G51" s="5"/>
      <c r="H51" s="5"/>
      <c r="I51" s="5"/>
      <c r="J51" s="5"/>
      <c r="K51" s="5"/>
      <c r="L51" s="5"/>
      <c r="M51" s="5"/>
      <c r="N51" s="5">
        <f>SUM(B51:M51)</f>
        <v>5000</v>
      </c>
      <c r="O51" s="6"/>
      <c r="P51" s="6"/>
      <c r="Q51" s="7"/>
      <c r="R51" s="6"/>
      <c r="S51" s="7"/>
      <c r="T51" s="6"/>
      <c r="U51" s="6"/>
      <c r="V51" s="6"/>
    </row>
    <row r="52" spans="1:22" ht="15">
      <c r="A52" s="6" t="s">
        <v>41</v>
      </c>
      <c r="B52" s="5"/>
      <c r="C52" s="5"/>
      <c r="D52" s="5"/>
      <c r="E52" s="5"/>
      <c r="F52" s="5"/>
      <c r="G52" s="5"/>
      <c r="H52" s="5">
        <v>10000</v>
      </c>
      <c r="I52" s="5"/>
      <c r="J52" s="5"/>
      <c r="K52" s="5"/>
      <c r="L52" s="5"/>
      <c r="M52" s="5"/>
      <c r="N52" s="5">
        <f>SUM(B52:M52)</f>
        <v>10000</v>
      </c>
      <c r="O52" s="6"/>
      <c r="P52" s="6"/>
      <c r="Q52" s="7"/>
      <c r="R52" s="6"/>
      <c r="S52" s="7"/>
      <c r="T52" s="6"/>
      <c r="U52" s="6"/>
      <c r="V52" s="6"/>
    </row>
    <row r="53" spans="1:19" s="1" customFormat="1" ht="15.75" thickBot="1">
      <c r="A53" s="1" t="s">
        <v>29</v>
      </c>
      <c r="B53" s="55">
        <f>SUM(B50:B50)</f>
        <v>0</v>
      </c>
      <c r="C53" s="55">
        <f>SUM(C49)</f>
        <v>0</v>
      </c>
      <c r="D53" s="55">
        <f>SUM(D50:D51)</f>
        <v>15000</v>
      </c>
      <c r="E53" s="55">
        <f>SUM(E49)</f>
        <v>0</v>
      </c>
      <c r="F53" s="55">
        <f>SUM(F49:F51)</f>
        <v>0</v>
      </c>
      <c r="G53" s="55">
        <f>SUM(G49)</f>
        <v>0</v>
      </c>
      <c r="H53" s="55">
        <f>SUM(H49:H52)</f>
        <v>10000</v>
      </c>
      <c r="I53" s="55">
        <f>SUM(I50:I52)</f>
        <v>0</v>
      </c>
      <c r="J53" s="55">
        <f>SUM(D53:I53)</f>
        <v>25000</v>
      </c>
      <c r="K53" s="55">
        <f>SUM(K49:K49)</f>
        <v>0</v>
      </c>
      <c r="L53" s="55">
        <f>SUM(L49:L51)</f>
        <v>0</v>
      </c>
      <c r="M53" s="55">
        <f>SUM(M49:M51)</f>
        <v>0</v>
      </c>
      <c r="N53" s="55">
        <f>SUM(N49:N52)</f>
        <v>25000</v>
      </c>
      <c r="Q53" s="17"/>
      <c r="S53" s="17"/>
    </row>
    <row r="54" spans="2:17" ht="15.75" thickTop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Q54" s="5"/>
    </row>
    <row r="55" spans="2:17" ht="1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Q55" s="5"/>
    </row>
  </sheetData>
  <sheetProtection/>
  <printOptions/>
  <pageMargins left="0.2" right="0.2" top="0.5" bottom="0.5" header="0.3" footer="0.3"/>
  <pageSetup cellComments="asDisplayed" fitToHeight="1" fitToWidth="1" horizontalDpi="600" verticalDpi="600" orientation="landscape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Christie</dc:creator>
  <cp:keywords/>
  <dc:description/>
  <cp:lastModifiedBy>Christie Hantge</cp:lastModifiedBy>
  <cp:lastPrinted>2017-09-10T23:37:14Z</cp:lastPrinted>
  <dcterms:created xsi:type="dcterms:W3CDTF">2012-01-02T19:32:19Z</dcterms:created>
  <dcterms:modified xsi:type="dcterms:W3CDTF">2017-09-10T23:37:20Z</dcterms:modified>
  <cp:category/>
  <cp:version/>
  <cp:contentType/>
  <cp:contentStatus/>
</cp:coreProperties>
</file>